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5" windowWidth="11580" windowHeight="8520" tabRatio="851"/>
  </bookViews>
  <sheets>
    <sheet name="Budget" sheetId="1" r:id="rId1"/>
    <sheet name="Bal Sheet" sheetId="2" r:id="rId2"/>
  </sheets>
  <calcPr calcId="145621"/>
</workbook>
</file>

<file path=xl/calcChain.xml><?xml version="1.0" encoding="utf-8"?>
<calcChain xmlns="http://schemas.openxmlformats.org/spreadsheetml/2006/main">
  <c r="C14" i="1" l="1"/>
  <c r="E16" i="2" l="1"/>
  <c r="C12" i="1" l="1"/>
  <c r="E39" i="2" l="1"/>
  <c r="E21" i="1" l="1"/>
  <c r="C29" i="1"/>
  <c r="E47" i="1"/>
  <c r="C7" i="1" l="1"/>
  <c r="D30" i="2" l="1"/>
  <c r="E32" i="2"/>
  <c r="E33" i="2"/>
  <c r="E34" i="2"/>
  <c r="E31" i="2"/>
  <c r="E27" i="2"/>
  <c r="E28" i="2"/>
  <c r="E29" i="2"/>
  <c r="E26" i="2"/>
  <c r="D25" i="2"/>
  <c r="D19" i="2"/>
  <c r="E21" i="2"/>
  <c r="E22" i="2"/>
  <c r="E23" i="2"/>
  <c r="E24" i="2"/>
  <c r="E20" i="2"/>
  <c r="C20" i="1"/>
  <c r="E7" i="1"/>
  <c r="E8" i="1"/>
  <c r="E35" i="1" l="1"/>
  <c r="E35" i="2"/>
  <c r="E12" i="1"/>
  <c r="E14" i="1"/>
  <c r="E20" i="1"/>
  <c r="E23" i="1"/>
  <c r="E27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8" i="1"/>
  <c r="E22" i="1"/>
  <c r="E6" i="1"/>
  <c r="E9" i="1" l="1"/>
  <c r="E24" i="1"/>
  <c r="C24" i="1"/>
  <c r="K9" i="2" l="1"/>
  <c r="E10" i="2"/>
  <c r="E43" i="2"/>
  <c r="E36" i="2" l="1"/>
  <c r="E45" i="2" l="1"/>
  <c r="E28" i="1" l="1"/>
  <c r="C9" i="1" l="1"/>
  <c r="K14" i="2" l="1"/>
  <c r="K16" i="2" s="1"/>
  <c r="K20" i="2" l="1"/>
  <c r="C15" i="1" l="1"/>
  <c r="E13" i="1"/>
  <c r="C17" i="1" l="1"/>
  <c r="E15" i="1"/>
  <c r="E17" i="1" l="1"/>
</calcChain>
</file>

<file path=xl/sharedStrings.xml><?xml version="1.0" encoding="utf-8"?>
<sst xmlns="http://schemas.openxmlformats.org/spreadsheetml/2006/main" count="123" uniqueCount="105">
  <si>
    <t>Income</t>
  </si>
  <si>
    <t>Total Income</t>
  </si>
  <si>
    <t>Income &amp; Payroll Taxes Withheld</t>
  </si>
  <si>
    <t>Total Payroll Tax &amp; Income Tax Withheld</t>
  </si>
  <si>
    <t>Disposable Income</t>
  </si>
  <si>
    <t>Total Regular Savings &amp; Investment</t>
  </si>
  <si>
    <t>Living Expenses</t>
  </si>
  <si>
    <t>Annual</t>
  </si>
  <si>
    <t>Monthly</t>
  </si>
  <si>
    <t>Utilties (electric, water, waste)</t>
  </si>
  <si>
    <t>Groceries</t>
  </si>
  <si>
    <t>Personal Items</t>
  </si>
  <si>
    <t>Gifts &amp; Donations</t>
  </si>
  <si>
    <t>Internet and Cable</t>
  </si>
  <si>
    <t>Total Living Expenses</t>
  </si>
  <si>
    <t>Miscellaneous</t>
  </si>
  <si>
    <t>Entertainment</t>
  </si>
  <si>
    <t>Pet Expenses</t>
  </si>
  <si>
    <t>Dining Out</t>
  </si>
  <si>
    <t>Vehicle Maintenance, Licensing, &amp; Repairs</t>
  </si>
  <si>
    <t>Cindy and Daniel Chang</t>
  </si>
  <si>
    <t>Balance Sheet</t>
  </si>
  <si>
    <t>Budget</t>
  </si>
  <si>
    <t>Assets</t>
  </si>
  <si>
    <t>Current Assets</t>
  </si>
  <si>
    <t>Checking Account</t>
  </si>
  <si>
    <t>Savings Account</t>
  </si>
  <si>
    <t>Total Current Assets</t>
  </si>
  <si>
    <t>Investment Assets</t>
  </si>
  <si>
    <t>Total Non-Retirement</t>
  </si>
  <si>
    <t>Total Retirement</t>
  </si>
  <si>
    <t>Total Investment Assets</t>
  </si>
  <si>
    <t>Tangible Assets</t>
  </si>
  <si>
    <t>Personal Belongings</t>
  </si>
  <si>
    <t>Total Tangible Assets</t>
  </si>
  <si>
    <t>Total Assets</t>
  </si>
  <si>
    <t>Liabilities</t>
  </si>
  <si>
    <t>Current Liabilities</t>
  </si>
  <si>
    <t>Total Current Liabilities</t>
  </si>
  <si>
    <t>Long-Term Liabilities</t>
  </si>
  <si>
    <t>Total Long-Term Liabilities</t>
  </si>
  <si>
    <t>Total Liabilities</t>
  </si>
  <si>
    <t>House</t>
  </si>
  <si>
    <t>2012 Honda Civic Hybrid</t>
  </si>
  <si>
    <t>Net Worth</t>
  </si>
  <si>
    <t>VPEP VA 529 (Li's College Fund)</t>
  </si>
  <si>
    <t>Cash Available to Save</t>
  </si>
  <si>
    <t>Daniel's 401k</t>
  </si>
  <si>
    <t>Cindy's SIMPLE IRA</t>
  </si>
  <si>
    <t>Daniel's Traditional IRA</t>
  </si>
  <si>
    <t>Long-Term Domestic Bonds</t>
  </si>
  <si>
    <t>Money Market Funds</t>
  </si>
  <si>
    <t>Short-Term Treasuries</t>
  </si>
  <si>
    <t>Emerging Market Equities</t>
  </si>
  <si>
    <t>International Equities</t>
  </si>
  <si>
    <t>Large-Cap Stocks</t>
  </si>
  <si>
    <t>International Bonds</t>
  </si>
  <si>
    <t>Daniel - FICA</t>
  </si>
  <si>
    <t>Daniel - Income Taxes Withheld</t>
  </si>
  <si>
    <t>Cindy - Self Employment Tax</t>
  </si>
  <si>
    <t>Mortgage Payments</t>
  </si>
  <si>
    <t>Auto Loan Payments</t>
  </si>
  <si>
    <t>Daniel's Traditional IRA Contributions</t>
  </si>
  <si>
    <t>Homeowner's Insurance Premiums</t>
  </si>
  <si>
    <t>Auto Insurance Premiums</t>
  </si>
  <si>
    <t>Life Insurance Premiums</t>
  </si>
  <si>
    <t>Medical Expenses and Medicines</t>
  </si>
  <si>
    <t>Money Market Account (Emergency Fund)</t>
  </si>
  <si>
    <t>Daniel's Credit Card Principal Balance Outstanding - 18.5% APR</t>
  </si>
  <si>
    <t>Cindy's Credit Card Principal Balance Outstanding - 11.25% APR</t>
  </si>
  <si>
    <t>Non-Retirement Assets</t>
  </si>
  <si>
    <t>Retirement Assets</t>
  </si>
  <si>
    <t>Health Insurance Premiums</t>
  </si>
  <si>
    <t xml:space="preserve">                  annual contributions to her SIMPLE IRA).</t>
  </si>
  <si>
    <t>For the Year 2013</t>
  </si>
  <si>
    <t>Vacation</t>
  </si>
  <si>
    <t>Regular Savings &amp; Investment**</t>
  </si>
  <si>
    <t xml:space="preserve">**Note:  Cindy's Net Self-Employment is after all business expenses (including $6,000 of </t>
  </si>
  <si>
    <t>Property Taxes (paid semi-annually)</t>
  </si>
  <si>
    <t>Mid-Cap and Small-Cap Stocks</t>
  </si>
  <si>
    <t>Large Cap Stocks</t>
  </si>
  <si>
    <t>Equity in Cindy's Business</t>
  </si>
  <si>
    <t>2008 Nissan Rogue</t>
  </si>
  <si>
    <t>Auto Loan (Civic) - 3.19%, 5 years, $21,250 original loan</t>
  </si>
  <si>
    <t>Mortgage - 6.35%, 30 years, $350,000 original loan (20% down)</t>
  </si>
  <si>
    <t>*All loans have fixed interest rates (APR) and monthly payments.</t>
  </si>
  <si>
    <t>*All loan payments use an equal payment amortization schedule.</t>
  </si>
  <si>
    <t>Notes to Financial Statements:</t>
  </si>
  <si>
    <t>* Liabilities are stated at principal only.</t>
  </si>
  <si>
    <t>* H = husband; W = wife; JT = joint tenancy</t>
  </si>
  <si>
    <t>JT</t>
  </si>
  <si>
    <t>H</t>
  </si>
  <si>
    <t>W</t>
  </si>
  <si>
    <t>Credit Card Payments (minimum payment $150/mo)</t>
  </si>
  <si>
    <t>Vehicles Operating Expenses (gas)</t>
  </si>
  <si>
    <t>Daniel's Gross Salary (4% annual increase)</t>
  </si>
  <si>
    <t>Daniel's Annual Bonus (usually 2% of salary)</t>
  </si>
  <si>
    <t>Contributions to Li and Mai's Education (room &amp; board)</t>
  </si>
  <si>
    <t>Phone (cell and landline)</t>
  </si>
  <si>
    <t>Emergency Fund Contributions (10% of salary)</t>
  </si>
  <si>
    <t>Cindy's Net Self-Employment Income** (6% annual increase)</t>
  </si>
  <si>
    <t>Daniel's 401(k) Contributions</t>
  </si>
  <si>
    <t>As of December 31, 2012</t>
  </si>
  <si>
    <t xml:space="preserve">you determine based </t>
  </si>
  <si>
    <t>on information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</si>
</sst>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1" fillId="0" borderId="0" xfId="0" applyFont="1"/>
    <xf numFmtId="15" fontId="0" fillId="0" borderId="0" xfId="0" applyNumberFormat="1"/>
    <xf numFmtId="0" fontId="0" fillId="0" borderId="2" xfId="0" applyBorder="1"/>
    <xf numFmtId="44" fontId="0" fillId="0" borderId="0" xfId="1" applyFont="1"/>
    <xf numFmtId="44" fontId="2" fillId="0" borderId="0" xfId="1" applyFont="1"/>
    <xf numFmtId="44" fontId="0" fillId="0" borderId="2" xfId="1" applyFont="1" applyBorder="1"/>
    <xf numFmtId="44" fontId="3" fillId="0" borderId="0" xfId="1" applyFont="1"/>
    <xf numFmtId="44" fontId="0" fillId="0" borderId="0" xfId="0" applyNumberFormat="1"/>
    <xf numFmtId="44" fontId="3" fillId="2" borderId="0" xfId="1" applyFont="1" applyFill="1"/>
    <xf numFmtId="44" fontId="0" fillId="2" borderId="0" xfId="1" applyFont="1" applyFill="1"/>
    <xf numFmtId="44" fontId="3" fillId="0" borderId="2" xfId="1" applyFont="1" applyBorder="1"/>
    <xf numFmtId="10" fontId="1" fillId="0" borderId="0" xfId="0" applyNumberFormat="1" applyFont="1"/>
    <xf numFmtId="0" fontId="0" fillId="0" borderId="0" xfId="0" applyBorder="1"/>
    <xf numFmtId="44" fontId="2" fillId="2" borderId="0" xfId="1" applyFont="1" applyFill="1"/>
    <xf numFmtId="44" fontId="2" fillId="2" borderId="0" xfId="0" applyNumberFormat="1" applyFont="1" applyFill="1"/>
    <xf numFmtId="44" fontId="1" fillId="0" borderId="0" xfId="1" applyFont="1"/>
    <xf numFmtId="0" fontId="4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1" fillId="0" borderId="0" xfId="0" applyFont="1" applyBorder="1"/>
    <xf numFmtId="44" fontId="0" fillId="0" borderId="0" xfId="1" applyFont="1" applyFill="1"/>
    <xf numFmtId="0" fontId="2" fillId="0" borderId="0" xfId="0" applyFont="1" applyAlignment="1">
      <alignment horizontal="center"/>
    </xf>
    <xf numFmtId="0" fontId="0" fillId="0" borderId="0" xfId="0" applyFont="1" applyBorder="1"/>
    <xf numFmtId="44" fontId="0" fillId="0" borderId="0" xfId="1" applyFont="1" applyBorder="1"/>
    <xf numFmtId="44" fontId="0" fillId="0" borderId="0" xfId="1" applyFont="1" applyFill="1" applyBorder="1"/>
    <xf numFmtId="44" fontId="2" fillId="0" borderId="1" xfId="1" applyFont="1" applyBorder="1"/>
    <xf numFmtId="6" fontId="2" fillId="0" borderId="0" xfId="1" applyNumberFormat="1" applyFont="1"/>
    <xf numFmtId="44" fontId="5" fillId="0" borderId="0" xfId="1" applyFont="1"/>
    <xf numFmtId="44" fontId="7" fillId="0" borderId="0" xfId="1" applyFont="1"/>
    <xf numFmtId="9" fontId="2" fillId="0" borderId="0" xfId="3" applyFont="1" applyAlignment="1">
      <alignment horizontal="center"/>
    </xf>
    <xf numFmtId="9" fontId="0" fillId="0" borderId="0" xfId="3" applyFont="1" applyAlignment="1">
      <alignment horizontal="center"/>
    </xf>
    <xf numFmtId="9" fontId="5" fillId="0" borderId="0" xfId="3" applyFont="1" applyAlignment="1">
      <alignment horizontal="center"/>
    </xf>
    <xf numFmtId="44" fontId="5" fillId="0" borderId="2" xfId="1" applyFont="1" applyBorder="1"/>
    <xf numFmtId="0" fontId="0" fillId="0" borderId="1" xfId="0" applyBorder="1"/>
    <xf numFmtId="9" fontId="0" fillId="0" borderId="0" xfId="3" applyFont="1" applyBorder="1" applyAlignment="1">
      <alignment horizontal="center"/>
    </xf>
    <xf numFmtId="0" fontId="0" fillId="0" borderId="1" xfId="0" applyFont="1" applyBorder="1"/>
    <xf numFmtId="6" fontId="2" fillId="0" borderId="1" xfId="1" applyNumberFormat="1" applyFont="1" applyBorder="1"/>
    <xf numFmtId="10" fontId="0" fillId="0" borderId="0" xfId="3" applyNumberFormat="1" applyFont="1"/>
    <xf numFmtId="44" fontId="3" fillId="0" borderId="0" xfId="1" applyFont="1" applyFill="1"/>
    <xf numFmtId="0" fontId="1" fillId="0" borderId="0" xfId="0" applyFont="1" applyFill="1"/>
    <xf numFmtId="0" fontId="2" fillId="0" borderId="0" xfId="0" applyFont="1" applyFill="1"/>
    <xf numFmtId="44" fontId="5" fillId="0" borderId="0" xfId="1" applyFont="1" applyFill="1"/>
    <xf numFmtId="0" fontId="5" fillId="0" borderId="0" xfId="0" applyFont="1" applyFill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9" fontId="0" fillId="0" borderId="0" xfId="3" applyFont="1"/>
    <xf numFmtId="6" fontId="2" fillId="0" borderId="0" xfId="1" applyNumberFormat="1" applyFont="1" applyFill="1"/>
    <xf numFmtId="44" fontId="0" fillId="0" borderId="2" xfId="1" applyFont="1" applyFill="1" applyBorder="1"/>
    <xf numFmtId="44" fontId="5" fillId="0" borderId="2" xfId="1" applyFont="1" applyFill="1" applyBorder="1"/>
    <xf numFmtId="0" fontId="5" fillId="0" borderId="2" xfId="0" applyFont="1" applyBorder="1"/>
    <xf numFmtId="164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mruColors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5"/>
  <sheetViews>
    <sheetView tabSelected="1" topLeftCell="A26" workbookViewId="0">
      <selection activeCell="G35" sqref="G35"/>
    </sheetView>
  </sheetViews>
  <sheetFormatPr defaultRowHeight="15" x14ac:dyDescent="0.25"/>
  <cols>
    <col min="1" max="1" width="56.42578125" bestFit="1" customWidth="1"/>
    <col min="3" max="3" width="12.5703125" bestFit="1" customWidth="1"/>
    <col min="5" max="5" width="11.5703125" bestFit="1" customWidth="1"/>
    <col min="6" max="6" width="3.7109375" customWidth="1"/>
    <col min="7" max="7" width="34.5703125" customWidth="1"/>
    <col min="8" max="8" width="18" bestFit="1" customWidth="1"/>
  </cols>
  <sheetData>
    <row r="1" spans="1:11" x14ac:dyDescent="0.25">
      <c r="A1" s="58" t="s">
        <v>20</v>
      </c>
      <c r="B1" s="58"/>
      <c r="C1" s="58"/>
      <c r="D1" s="58"/>
      <c r="E1" s="58"/>
      <c r="F1" s="58"/>
    </row>
    <row r="2" spans="1:11" x14ac:dyDescent="0.25">
      <c r="A2" s="57" t="s">
        <v>22</v>
      </c>
      <c r="B2" s="57"/>
      <c r="C2" s="57"/>
      <c r="D2" s="57"/>
      <c r="E2" s="57"/>
      <c r="F2" s="57"/>
    </row>
    <row r="3" spans="1:11" x14ac:dyDescent="0.25">
      <c r="A3" s="56" t="s">
        <v>74</v>
      </c>
      <c r="B3" s="56"/>
      <c r="C3" s="56"/>
      <c r="D3" s="56"/>
      <c r="E3" s="56"/>
      <c r="F3" s="56"/>
    </row>
    <row r="5" spans="1:11" x14ac:dyDescent="0.25">
      <c r="A5" s="1" t="s">
        <v>0</v>
      </c>
      <c r="C5" s="27" t="s">
        <v>7</v>
      </c>
      <c r="D5" s="23"/>
      <c r="E5" s="27" t="s">
        <v>8</v>
      </c>
    </row>
    <row r="6" spans="1:11" x14ac:dyDescent="0.25">
      <c r="A6" s="3" t="s">
        <v>95</v>
      </c>
      <c r="C6" s="7">
        <v>90000</v>
      </c>
      <c r="D6" s="1"/>
      <c r="E6" s="7">
        <f>C6/12</f>
        <v>7500</v>
      </c>
      <c r="F6" s="1"/>
      <c r="G6" s="43"/>
    </row>
    <row r="7" spans="1:11" x14ac:dyDescent="0.25">
      <c r="A7" s="3" t="s">
        <v>96</v>
      </c>
      <c r="C7" s="7">
        <f>C6*0.02</f>
        <v>1800</v>
      </c>
      <c r="D7" s="1"/>
      <c r="E7" s="7">
        <f>C7/12</f>
        <v>150</v>
      </c>
      <c r="F7" s="1"/>
      <c r="G7" s="11"/>
    </row>
    <row r="8" spans="1:11" x14ac:dyDescent="0.25">
      <c r="A8" s="21" t="s">
        <v>100</v>
      </c>
      <c r="C8" s="29">
        <v>70000</v>
      </c>
      <c r="D8" s="1"/>
      <c r="E8" s="7">
        <f>C8/12</f>
        <v>5833.333333333333</v>
      </c>
      <c r="F8" s="1"/>
    </row>
    <row r="9" spans="1:11" x14ac:dyDescent="0.25">
      <c r="A9" s="2" t="s">
        <v>1</v>
      </c>
      <c r="C9" s="31">
        <f>SUM(C6:C8)</f>
        <v>161800</v>
      </c>
      <c r="D9" s="1"/>
      <c r="E9" s="31">
        <f>SUM(E6:E8)</f>
        <v>13483.333333333332</v>
      </c>
      <c r="F9" s="1"/>
      <c r="K9" s="5"/>
    </row>
    <row r="10" spans="1:11" x14ac:dyDescent="0.25">
      <c r="C10" s="8"/>
      <c r="D10" s="1"/>
      <c r="E10" s="7"/>
      <c r="F10" s="1"/>
    </row>
    <row r="11" spans="1:11" x14ac:dyDescent="0.25">
      <c r="A11" s="1" t="s">
        <v>2</v>
      </c>
      <c r="C11" s="8"/>
      <c r="D11" s="1"/>
      <c r="E11" s="7"/>
      <c r="F11" s="1"/>
    </row>
    <row r="12" spans="1:11" x14ac:dyDescent="0.25">
      <c r="A12" s="3" t="s">
        <v>57</v>
      </c>
      <c r="C12" s="7">
        <f>C6*0.0765</f>
        <v>6885</v>
      </c>
      <c r="D12" s="1"/>
      <c r="E12" s="7">
        <f t="shared" ref="E12:E48" si="0">C12/12</f>
        <v>573.75</v>
      </c>
      <c r="F12" s="1"/>
      <c r="G12" s="15"/>
    </row>
    <row r="13" spans="1:11" x14ac:dyDescent="0.25">
      <c r="A13" s="3" t="s">
        <v>58</v>
      </c>
      <c r="C13" s="7">
        <v>23500</v>
      </c>
      <c r="D13" s="1"/>
      <c r="E13" s="7">
        <f t="shared" si="0"/>
        <v>1958.3333333333333</v>
      </c>
      <c r="F13" s="1"/>
      <c r="G13" s="19"/>
      <c r="H13" s="51"/>
    </row>
    <row r="14" spans="1:11" x14ac:dyDescent="0.25">
      <c r="A14" s="3" t="s">
        <v>59</v>
      </c>
      <c r="C14" s="30">
        <f>ROUNDUP((C8*0.9235)*0.153,-2)</f>
        <v>9900</v>
      </c>
      <c r="D14" s="1"/>
      <c r="E14" s="29">
        <f t="shared" si="0"/>
        <v>825</v>
      </c>
      <c r="F14" s="1"/>
      <c r="G14" s="19"/>
      <c r="H14" s="51"/>
    </row>
    <row r="15" spans="1:11" x14ac:dyDescent="0.25">
      <c r="A15" s="2" t="s">
        <v>3</v>
      </c>
      <c r="C15" s="31">
        <f>SUM(C12:C14)</f>
        <v>40285</v>
      </c>
      <c r="D15" s="1"/>
      <c r="E15" s="31">
        <f>SUM(E12:E14)</f>
        <v>3357.083333333333</v>
      </c>
      <c r="F15" s="1"/>
    </row>
    <row r="16" spans="1:11" x14ac:dyDescent="0.25">
      <c r="C16" s="8"/>
      <c r="D16" s="1"/>
      <c r="E16" s="7"/>
      <c r="F16" s="1"/>
    </row>
    <row r="17" spans="1:8" x14ac:dyDescent="0.25">
      <c r="A17" s="1" t="s">
        <v>4</v>
      </c>
      <c r="C17" s="8">
        <f>C9-C15</f>
        <v>121515</v>
      </c>
      <c r="D17" s="1"/>
      <c r="E17" s="8">
        <f>E9-E15</f>
        <v>10126.25</v>
      </c>
      <c r="F17" s="1"/>
    </row>
    <row r="18" spans="1:8" x14ac:dyDescent="0.25">
      <c r="C18" s="8"/>
      <c r="D18" s="1"/>
      <c r="E18" s="7"/>
      <c r="F18" s="1"/>
    </row>
    <row r="19" spans="1:8" x14ac:dyDescent="0.25">
      <c r="A19" s="1" t="s">
        <v>76</v>
      </c>
      <c r="C19" s="8"/>
      <c r="D19" s="1"/>
      <c r="E19" s="7"/>
      <c r="F19" s="1"/>
    </row>
    <row r="20" spans="1:8" x14ac:dyDescent="0.25">
      <c r="A20" s="3" t="s">
        <v>99</v>
      </c>
      <c r="C20" s="10">
        <f>0.1*(C6+C8)</f>
        <v>16000</v>
      </c>
      <c r="D20" s="1"/>
      <c r="E20" s="7">
        <f t="shared" si="0"/>
        <v>1333.3333333333333</v>
      </c>
      <c r="F20" s="1"/>
    </row>
    <row r="21" spans="1:8" x14ac:dyDescent="0.25">
      <c r="A21" s="24" t="s">
        <v>97</v>
      </c>
      <c r="B21" s="4"/>
      <c r="C21" s="30">
        <v>10530</v>
      </c>
      <c r="D21" s="20"/>
      <c r="E21" s="33">
        <f t="shared" si="0"/>
        <v>877.5</v>
      </c>
      <c r="F21" s="1"/>
      <c r="G21" s="4"/>
    </row>
    <row r="22" spans="1:8" x14ac:dyDescent="0.25">
      <c r="A22" s="3" t="s">
        <v>101</v>
      </c>
      <c r="C22" s="10">
        <v>2000</v>
      </c>
      <c r="D22" s="1"/>
      <c r="E22" s="7">
        <f t="shared" si="0"/>
        <v>166.66666666666666</v>
      </c>
      <c r="F22" s="1"/>
    </row>
    <row r="23" spans="1:8" x14ac:dyDescent="0.25">
      <c r="A23" s="3" t="s">
        <v>62</v>
      </c>
      <c r="C23" s="14">
        <v>2500</v>
      </c>
      <c r="D23" s="1"/>
      <c r="E23" s="9">
        <f t="shared" si="0"/>
        <v>208.33333333333334</v>
      </c>
      <c r="F23" s="1"/>
    </row>
    <row r="24" spans="1:8" x14ac:dyDescent="0.25">
      <c r="A24" s="2" t="s">
        <v>5</v>
      </c>
      <c r="C24" s="8">
        <f>SUM(C20:C23)</f>
        <v>31030</v>
      </c>
      <c r="D24" s="1"/>
      <c r="E24" s="8">
        <f>SUM(E20:E23)</f>
        <v>2585.833333333333</v>
      </c>
      <c r="F24" s="1"/>
    </row>
    <row r="25" spans="1:8" x14ac:dyDescent="0.25">
      <c r="C25" s="8"/>
      <c r="D25" s="1"/>
      <c r="E25" s="7"/>
      <c r="F25" s="1"/>
    </row>
    <row r="26" spans="1:8" x14ac:dyDescent="0.25">
      <c r="A26" s="1" t="s">
        <v>6</v>
      </c>
      <c r="C26" s="8"/>
      <c r="D26" s="1"/>
      <c r="E26" s="7"/>
      <c r="F26" s="1"/>
    </row>
    <row r="27" spans="1:8" x14ac:dyDescent="0.25">
      <c r="A27" t="s">
        <v>60</v>
      </c>
      <c r="C27" s="12">
        <v>0</v>
      </c>
      <c r="D27" s="1"/>
      <c r="E27" s="13">
        <f t="shared" si="0"/>
        <v>0</v>
      </c>
      <c r="F27" s="1"/>
      <c r="G27" s="21" t="s">
        <v>103</v>
      </c>
      <c r="H27" s="4"/>
    </row>
    <row r="28" spans="1:8" x14ac:dyDescent="0.25">
      <c r="A28" t="s">
        <v>61</v>
      </c>
      <c r="C28" s="12">
        <v>0</v>
      </c>
      <c r="D28" s="1"/>
      <c r="E28" s="13">
        <f t="shared" si="0"/>
        <v>0</v>
      </c>
      <c r="F28" s="1"/>
      <c r="G28" t="s">
        <v>104</v>
      </c>
    </row>
    <row r="29" spans="1:8" x14ac:dyDescent="0.25">
      <c r="A29" s="48" t="s">
        <v>93</v>
      </c>
      <c r="B29" s="4"/>
      <c r="C29" s="47">
        <f>150*12</f>
        <v>1800</v>
      </c>
      <c r="D29" s="24"/>
      <c r="E29" s="33">
        <f t="shared" si="0"/>
        <v>150</v>
      </c>
      <c r="F29" s="1"/>
      <c r="G29" s="4"/>
    </row>
    <row r="30" spans="1:8" x14ac:dyDescent="0.25">
      <c r="A30" t="s">
        <v>9</v>
      </c>
      <c r="C30" s="10">
        <v>3000</v>
      </c>
      <c r="D30" s="3"/>
      <c r="E30" s="7">
        <f t="shared" si="0"/>
        <v>250</v>
      </c>
      <c r="F30" s="1"/>
    </row>
    <row r="31" spans="1:8" x14ac:dyDescent="0.25">
      <c r="A31" t="s">
        <v>98</v>
      </c>
      <c r="C31" s="10">
        <v>2400</v>
      </c>
      <c r="D31" s="3"/>
      <c r="E31" s="7">
        <f t="shared" si="0"/>
        <v>200</v>
      </c>
      <c r="F31" s="1"/>
    </row>
    <row r="32" spans="1:8" x14ac:dyDescent="0.25">
      <c r="A32" t="s">
        <v>13</v>
      </c>
      <c r="C32" s="10">
        <v>1800</v>
      </c>
      <c r="D32" s="3"/>
      <c r="E32" s="7">
        <f t="shared" si="0"/>
        <v>150</v>
      </c>
      <c r="F32" s="1"/>
    </row>
    <row r="33" spans="1:7" x14ac:dyDescent="0.25">
      <c r="A33" s="21" t="s">
        <v>10</v>
      </c>
      <c r="B33" s="21"/>
      <c r="C33" s="44">
        <v>6000</v>
      </c>
      <c r="D33" s="22"/>
      <c r="E33" s="26">
        <f t="shared" si="0"/>
        <v>500</v>
      </c>
      <c r="F33" s="46"/>
      <c r="G33" s="45"/>
    </row>
    <row r="34" spans="1:7" x14ac:dyDescent="0.25">
      <c r="A34" t="s">
        <v>18</v>
      </c>
      <c r="C34" s="10">
        <v>3000</v>
      </c>
      <c r="D34" s="3"/>
      <c r="E34" s="7">
        <f t="shared" si="0"/>
        <v>250</v>
      </c>
      <c r="F34" s="1"/>
    </row>
    <row r="35" spans="1:7" x14ac:dyDescent="0.25">
      <c r="A35" s="24" t="s">
        <v>63</v>
      </c>
      <c r="B35" s="4"/>
      <c r="C35" s="33">
        <v>1000</v>
      </c>
      <c r="D35" s="4"/>
      <c r="E35" s="33">
        <f>C35/12</f>
        <v>83.333333333333329</v>
      </c>
      <c r="F35" s="1"/>
    </row>
    <row r="36" spans="1:7" x14ac:dyDescent="0.25">
      <c r="A36" t="s">
        <v>64</v>
      </c>
      <c r="C36" s="10">
        <v>3000</v>
      </c>
      <c r="D36" s="3"/>
      <c r="E36" s="7">
        <f t="shared" si="0"/>
        <v>250</v>
      </c>
      <c r="F36" s="1"/>
    </row>
    <row r="37" spans="1:7" x14ac:dyDescent="0.25">
      <c r="A37" s="48" t="s">
        <v>65</v>
      </c>
      <c r="B37" s="4"/>
      <c r="C37" s="33">
        <v>1800</v>
      </c>
      <c r="D37" s="24"/>
      <c r="E37" s="33">
        <f t="shared" si="0"/>
        <v>150</v>
      </c>
      <c r="F37" s="1"/>
      <c r="G37" s="4"/>
    </row>
    <row r="38" spans="1:7" x14ac:dyDescent="0.25">
      <c r="A38" t="s">
        <v>72</v>
      </c>
      <c r="C38" s="10">
        <v>1500</v>
      </c>
      <c r="D38" s="3"/>
      <c r="E38" s="7">
        <f t="shared" si="0"/>
        <v>125</v>
      </c>
      <c r="F38" s="1"/>
    </row>
    <row r="39" spans="1:7" x14ac:dyDescent="0.25">
      <c r="A39" t="s">
        <v>94</v>
      </c>
      <c r="C39" s="10">
        <v>3600</v>
      </c>
      <c r="D39" s="3"/>
      <c r="E39" s="7">
        <f t="shared" si="0"/>
        <v>300</v>
      </c>
      <c r="F39" s="1"/>
    </row>
    <row r="40" spans="1:7" x14ac:dyDescent="0.25">
      <c r="A40" t="s">
        <v>19</v>
      </c>
      <c r="C40" s="10">
        <v>600</v>
      </c>
      <c r="D40" s="3"/>
      <c r="E40" s="7">
        <f t="shared" si="0"/>
        <v>50</v>
      </c>
      <c r="F40" s="1"/>
    </row>
    <row r="41" spans="1:7" x14ac:dyDescent="0.25">
      <c r="A41" t="s">
        <v>66</v>
      </c>
      <c r="C41" s="44">
        <v>1200</v>
      </c>
      <c r="D41" s="3"/>
      <c r="E41" s="7">
        <f t="shared" si="0"/>
        <v>100</v>
      </c>
      <c r="F41" s="1"/>
    </row>
    <row r="42" spans="1:7" x14ac:dyDescent="0.25">
      <c r="A42" t="s">
        <v>11</v>
      </c>
      <c r="C42" s="10">
        <v>2400</v>
      </c>
      <c r="D42" s="3"/>
      <c r="E42" s="7">
        <f t="shared" si="0"/>
        <v>200</v>
      </c>
      <c r="F42" s="1"/>
    </row>
    <row r="43" spans="1:7" x14ac:dyDescent="0.25">
      <c r="A43" t="s">
        <v>12</v>
      </c>
      <c r="C43" s="44">
        <v>600</v>
      </c>
      <c r="D43" s="3"/>
      <c r="E43" s="7">
        <f t="shared" si="0"/>
        <v>50</v>
      </c>
      <c r="F43" s="1"/>
      <c r="G43" s="4"/>
    </row>
    <row r="44" spans="1:7" x14ac:dyDescent="0.25">
      <c r="A44" t="s">
        <v>78</v>
      </c>
      <c r="C44" s="10">
        <v>4200</v>
      </c>
      <c r="D44" s="3"/>
      <c r="E44" s="7">
        <f t="shared" si="0"/>
        <v>350</v>
      </c>
      <c r="F44" s="1"/>
    </row>
    <row r="45" spans="1:7" x14ac:dyDescent="0.25">
      <c r="A45" t="s">
        <v>17</v>
      </c>
      <c r="C45" s="10">
        <v>1200</v>
      </c>
      <c r="D45" s="3"/>
      <c r="E45" s="7">
        <f t="shared" si="0"/>
        <v>100</v>
      </c>
      <c r="F45" s="1"/>
    </row>
    <row r="46" spans="1:7" x14ac:dyDescent="0.25">
      <c r="A46" t="s">
        <v>16</v>
      </c>
      <c r="C46" s="10">
        <v>3600</v>
      </c>
      <c r="D46" s="3"/>
      <c r="E46" s="7">
        <f t="shared" si="0"/>
        <v>300</v>
      </c>
      <c r="F46" s="1"/>
    </row>
    <row r="47" spans="1:7" x14ac:dyDescent="0.25">
      <c r="A47" s="21" t="s">
        <v>75</v>
      </c>
      <c r="C47" s="44">
        <v>3000</v>
      </c>
      <c r="D47" s="3"/>
      <c r="E47" s="7">
        <f t="shared" si="0"/>
        <v>250</v>
      </c>
      <c r="F47" s="1"/>
      <c r="G47" s="4"/>
    </row>
    <row r="48" spans="1:7" x14ac:dyDescent="0.25">
      <c r="A48" t="s">
        <v>15</v>
      </c>
      <c r="C48" s="14">
        <v>3960</v>
      </c>
      <c r="D48" s="3"/>
      <c r="E48" s="9">
        <f t="shared" si="0"/>
        <v>330</v>
      </c>
      <c r="F48" s="1"/>
    </row>
    <row r="49" spans="1:7" x14ac:dyDescent="0.25">
      <c r="A49" s="2" t="s">
        <v>14</v>
      </c>
      <c r="C49" s="17">
        <v>0</v>
      </c>
      <c r="D49" s="1"/>
      <c r="E49" s="17">
        <v>0</v>
      </c>
      <c r="F49" s="1"/>
      <c r="G49" s="21"/>
    </row>
    <row r="50" spans="1:7" x14ac:dyDescent="0.25">
      <c r="E50" s="7"/>
      <c r="G50" s="21"/>
    </row>
    <row r="51" spans="1:7" x14ac:dyDescent="0.25">
      <c r="A51" s="1" t="s">
        <v>46</v>
      </c>
      <c r="C51" s="18">
        <v>0</v>
      </c>
      <c r="E51" s="17">
        <v>0</v>
      </c>
      <c r="G51" s="21"/>
    </row>
    <row r="54" spans="1:7" x14ac:dyDescent="0.25">
      <c r="A54" s="59" t="s">
        <v>77</v>
      </c>
      <c r="B54" s="59"/>
      <c r="C54" s="59"/>
      <c r="D54" s="21"/>
      <c r="E54" s="21"/>
    </row>
    <row r="55" spans="1:7" x14ac:dyDescent="0.25">
      <c r="A55" s="21" t="s">
        <v>73</v>
      </c>
      <c r="B55" s="21"/>
      <c r="C55" s="21"/>
      <c r="D55" s="21"/>
      <c r="E55" s="21"/>
    </row>
  </sheetData>
  <mergeCells count="4">
    <mergeCell ref="A3:F3"/>
    <mergeCell ref="A2:F2"/>
    <mergeCell ref="A1:F1"/>
    <mergeCell ref="A54:C5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61"/>
  <sheetViews>
    <sheetView zoomScaleNormal="100" workbookViewId="0">
      <selection activeCell="N17" sqref="N17"/>
    </sheetView>
  </sheetViews>
  <sheetFormatPr defaultRowHeight="15" x14ac:dyDescent="0.25"/>
  <cols>
    <col min="1" max="1" width="8.5703125" customWidth="1"/>
    <col min="2" max="2" width="16.140625" bestFit="1" customWidth="1"/>
    <col min="3" max="3" width="28" bestFit="1" customWidth="1"/>
    <col min="4" max="4" width="9.28515625" customWidth="1"/>
    <col min="5" max="5" width="12.5703125" style="7" bestFit="1" customWidth="1"/>
    <col min="7" max="7" width="8.5703125" customWidth="1"/>
    <col min="8" max="8" width="16.140625" customWidth="1"/>
    <col min="9" max="9" width="28" customWidth="1"/>
    <col min="10" max="10" width="12.42578125" customWidth="1"/>
    <col min="11" max="11" width="12.5703125" customWidth="1"/>
  </cols>
  <sheetData>
    <row r="1" spans="1:11" x14ac:dyDescent="0.25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5">
      <c r="A3" s="69" t="s">
        <v>102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61" t="s">
        <v>23</v>
      </c>
      <c r="B4" s="61"/>
      <c r="G4" s="61" t="s">
        <v>36</v>
      </c>
      <c r="H4" s="61"/>
      <c r="K4" s="7"/>
    </row>
    <row r="5" spans="1:11" x14ac:dyDescent="0.25">
      <c r="K5" s="7"/>
    </row>
    <row r="6" spans="1:11" x14ac:dyDescent="0.25">
      <c r="A6" s="1" t="s">
        <v>24</v>
      </c>
      <c r="G6" s="61" t="s">
        <v>37</v>
      </c>
      <c r="H6" s="61"/>
      <c r="I6" s="4"/>
      <c r="J6" s="4"/>
      <c r="K6" s="19"/>
    </row>
    <row r="7" spans="1:11" x14ac:dyDescent="0.25">
      <c r="A7" t="s">
        <v>90</v>
      </c>
      <c r="B7" s="65" t="s">
        <v>25</v>
      </c>
      <c r="C7" s="65"/>
      <c r="D7" s="65"/>
      <c r="E7" s="33">
        <v>5000</v>
      </c>
      <c r="G7" s="24" t="s">
        <v>91</v>
      </c>
      <c r="H7" s="66" t="s">
        <v>68</v>
      </c>
      <c r="I7" s="66"/>
      <c r="J7" s="66"/>
      <c r="K7" s="33">
        <v>5000</v>
      </c>
    </row>
    <row r="8" spans="1:11" x14ac:dyDescent="0.25">
      <c r="A8" t="s">
        <v>90</v>
      </c>
      <c r="B8" s="65" t="s">
        <v>26</v>
      </c>
      <c r="C8" s="65"/>
      <c r="D8" s="65"/>
      <c r="E8" s="47">
        <v>6000</v>
      </c>
      <c r="G8" s="55" t="s">
        <v>92</v>
      </c>
      <c r="H8" s="63" t="s">
        <v>69</v>
      </c>
      <c r="I8" s="63"/>
      <c r="J8" s="63"/>
      <c r="K8" s="38">
        <v>1000</v>
      </c>
    </row>
    <row r="9" spans="1:11" x14ac:dyDescent="0.25">
      <c r="A9" s="6" t="s">
        <v>90</v>
      </c>
      <c r="B9" s="67" t="s">
        <v>67</v>
      </c>
      <c r="C9" s="67"/>
      <c r="D9" s="67"/>
      <c r="E9" s="54">
        <v>5000</v>
      </c>
      <c r="G9" s="60" t="s">
        <v>38</v>
      </c>
      <c r="H9" s="60"/>
      <c r="I9" s="4"/>
      <c r="J9" s="4"/>
      <c r="K9" s="8">
        <f>SUM(K7:K8)</f>
        <v>6000</v>
      </c>
    </row>
    <row r="10" spans="1:11" x14ac:dyDescent="0.25">
      <c r="A10" s="68" t="s">
        <v>27</v>
      </c>
      <c r="B10" s="68"/>
      <c r="E10" s="34">
        <f>SUM(E7:E9)</f>
        <v>16000</v>
      </c>
      <c r="K10" s="7"/>
    </row>
    <row r="11" spans="1:11" x14ac:dyDescent="0.25">
      <c r="F11" s="16"/>
      <c r="G11" s="61" t="s">
        <v>39</v>
      </c>
      <c r="H11" s="61"/>
      <c r="K11" s="7"/>
    </row>
    <row r="12" spans="1:11" x14ac:dyDescent="0.25">
      <c r="A12" s="61" t="s">
        <v>28</v>
      </c>
      <c r="B12" s="61"/>
      <c r="G12" t="s">
        <v>90</v>
      </c>
      <c r="H12" s="64" t="s">
        <v>83</v>
      </c>
      <c r="I12" s="64"/>
      <c r="J12" s="64"/>
      <c r="K12" s="47">
        <v>17266.387999926988</v>
      </c>
    </row>
    <row r="13" spans="1:11" x14ac:dyDescent="0.25">
      <c r="B13" s="61" t="s">
        <v>70</v>
      </c>
      <c r="C13" s="61"/>
      <c r="G13" s="6" t="s">
        <v>90</v>
      </c>
      <c r="H13" s="62" t="s">
        <v>84</v>
      </c>
      <c r="I13" s="62"/>
      <c r="J13" s="62"/>
      <c r="K13" s="54">
        <v>288009.48466041358</v>
      </c>
    </row>
    <row r="14" spans="1:11" x14ac:dyDescent="0.25">
      <c r="A14" t="s">
        <v>92</v>
      </c>
      <c r="B14" s="49"/>
      <c r="C14" s="50" t="s">
        <v>81</v>
      </c>
      <c r="E14" s="7">
        <v>10000</v>
      </c>
      <c r="G14" s="60" t="s">
        <v>40</v>
      </c>
      <c r="H14" s="60"/>
      <c r="K14" s="8">
        <f>SUM(K12:K13)</f>
        <v>305275.87266034057</v>
      </c>
    </row>
    <row r="15" spans="1:11" x14ac:dyDescent="0.25">
      <c r="A15" t="s">
        <v>90</v>
      </c>
      <c r="C15" s="66" t="s">
        <v>45</v>
      </c>
      <c r="D15" s="66"/>
      <c r="E15" s="47">
        <v>54600</v>
      </c>
      <c r="G15" s="6"/>
      <c r="H15" s="6"/>
      <c r="I15" s="6"/>
      <c r="J15" s="6"/>
      <c r="K15" s="9"/>
    </row>
    <row r="16" spans="1:11" x14ac:dyDescent="0.25">
      <c r="B16" s="60" t="s">
        <v>29</v>
      </c>
      <c r="C16" s="60"/>
      <c r="D16" s="39"/>
      <c r="E16" s="31">
        <f>SUM(E14:E15)</f>
        <v>64600</v>
      </c>
      <c r="G16" s="60" t="s">
        <v>41</v>
      </c>
      <c r="H16" s="60"/>
      <c r="K16" s="8">
        <f>SUM(K9+K14)</f>
        <v>311275.87266034057</v>
      </c>
    </row>
    <row r="17" spans="1:11" x14ac:dyDescent="0.25">
      <c r="F17" s="4"/>
      <c r="K17" s="7"/>
    </row>
    <row r="18" spans="1:11" x14ac:dyDescent="0.25">
      <c r="B18" s="61" t="s">
        <v>71</v>
      </c>
      <c r="C18" s="61"/>
      <c r="E18" s="19"/>
    </row>
    <row r="19" spans="1:11" x14ac:dyDescent="0.25">
      <c r="A19" t="s">
        <v>91</v>
      </c>
      <c r="B19" s="65" t="s">
        <v>47</v>
      </c>
      <c r="C19" s="65"/>
      <c r="D19" s="35">
        <f>SUM(D20:D24)</f>
        <v>1</v>
      </c>
      <c r="E19" s="32">
        <v>45000</v>
      </c>
    </row>
    <row r="20" spans="1:11" x14ac:dyDescent="0.25">
      <c r="B20" s="3"/>
      <c r="C20" t="s">
        <v>80</v>
      </c>
      <c r="D20" s="36">
        <v>0.15</v>
      </c>
      <c r="E20" s="7">
        <f>$E$19*D20</f>
        <v>6750</v>
      </c>
      <c r="G20" s="61" t="s">
        <v>44</v>
      </c>
      <c r="H20" s="61"/>
      <c r="K20" s="8">
        <f>E45-K16</f>
        <v>463324.12733965943</v>
      </c>
    </row>
    <row r="21" spans="1:11" x14ac:dyDescent="0.25">
      <c r="B21" s="3"/>
      <c r="C21" s="3" t="s">
        <v>79</v>
      </c>
      <c r="D21" s="36">
        <v>0.25</v>
      </c>
      <c r="E21" s="7">
        <f>$E$19*D21</f>
        <v>11250</v>
      </c>
      <c r="K21" s="7"/>
    </row>
    <row r="22" spans="1:11" x14ac:dyDescent="0.25">
      <c r="B22" s="3"/>
      <c r="C22" s="3" t="s">
        <v>54</v>
      </c>
      <c r="D22" s="36">
        <v>0.25</v>
      </c>
      <c r="E22" s="7">
        <f>$E$19*D22</f>
        <v>11250</v>
      </c>
      <c r="K22" s="7"/>
    </row>
    <row r="23" spans="1:11" x14ac:dyDescent="0.25">
      <c r="B23" s="3"/>
      <c r="C23" s="3" t="s">
        <v>53</v>
      </c>
      <c r="D23" s="36">
        <v>0.25</v>
      </c>
      <c r="E23" s="7">
        <f>$E$19*D23</f>
        <v>11250</v>
      </c>
      <c r="K23" s="7"/>
    </row>
    <row r="24" spans="1:11" x14ac:dyDescent="0.25">
      <c r="B24" s="3"/>
      <c r="C24" s="3" t="s">
        <v>56</v>
      </c>
      <c r="D24" s="36">
        <v>0.1</v>
      </c>
      <c r="E24" s="7">
        <f>$E$19*D24</f>
        <v>4500</v>
      </c>
      <c r="G24" t="s">
        <v>87</v>
      </c>
    </row>
    <row r="25" spans="1:11" x14ac:dyDescent="0.25">
      <c r="A25" t="s">
        <v>91</v>
      </c>
      <c r="B25" s="65" t="s">
        <v>49</v>
      </c>
      <c r="C25" s="65"/>
      <c r="D25" s="35">
        <f>SUM(D26:D29)</f>
        <v>1</v>
      </c>
      <c r="E25" s="32">
        <v>45000</v>
      </c>
    </row>
    <row r="26" spans="1:11" x14ac:dyDescent="0.25">
      <c r="B26" s="3"/>
      <c r="C26" s="3" t="s">
        <v>79</v>
      </c>
      <c r="D26" s="37">
        <v>0.33</v>
      </c>
      <c r="E26" s="7">
        <f>$E$25*D26</f>
        <v>14850</v>
      </c>
      <c r="G26" t="s">
        <v>85</v>
      </c>
    </row>
    <row r="27" spans="1:11" x14ac:dyDescent="0.25">
      <c r="B27" s="3"/>
      <c r="C27" s="3" t="s">
        <v>54</v>
      </c>
      <c r="D27" s="37">
        <v>0.33</v>
      </c>
      <c r="E27" s="7">
        <f>$E$25*D27</f>
        <v>14850</v>
      </c>
      <c r="G27" t="s">
        <v>86</v>
      </c>
    </row>
    <row r="28" spans="1:11" x14ac:dyDescent="0.25">
      <c r="B28" s="3"/>
      <c r="C28" s="3" t="s">
        <v>53</v>
      </c>
      <c r="D28" s="37">
        <v>0.33</v>
      </c>
      <c r="E28" s="7">
        <f>$E$25*D28</f>
        <v>14850</v>
      </c>
      <c r="G28" t="s">
        <v>88</v>
      </c>
    </row>
    <row r="29" spans="1:11" x14ac:dyDescent="0.25">
      <c r="B29" s="4"/>
      <c r="C29" s="3" t="s">
        <v>51</v>
      </c>
      <c r="D29" s="37">
        <v>0.01</v>
      </c>
      <c r="E29" s="7">
        <f>$E$25*D29</f>
        <v>450</v>
      </c>
      <c r="G29" t="s">
        <v>89</v>
      </c>
    </row>
    <row r="30" spans="1:11" x14ac:dyDescent="0.25">
      <c r="A30" t="s">
        <v>91</v>
      </c>
      <c r="B30" s="65" t="s">
        <v>48</v>
      </c>
      <c r="C30" s="65"/>
      <c r="D30" s="35">
        <f>SUM(D31:D34)</f>
        <v>1</v>
      </c>
      <c r="E30" s="52">
        <v>50000</v>
      </c>
    </row>
    <row r="31" spans="1:11" x14ac:dyDescent="0.25">
      <c r="B31" s="3"/>
      <c r="C31" s="3" t="s">
        <v>55</v>
      </c>
      <c r="D31" s="36">
        <v>0.5</v>
      </c>
      <c r="E31" s="26">
        <f>$E$30*D31</f>
        <v>25000</v>
      </c>
    </row>
    <row r="32" spans="1:11" x14ac:dyDescent="0.25">
      <c r="B32" s="3"/>
      <c r="C32" s="3" t="s">
        <v>50</v>
      </c>
      <c r="D32" s="36">
        <v>0.1</v>
      </c>
      <c r="E32" s="26">
        <f>$E$30*D32</f>
        <v>5000</v>
      </c>
      <c r="G32" s="4"/>
    </row>
    <row r="33" spans="1:8" x14ac:dyDescent="0.25">
      <c r="B33" s="3"/>
      <c r="C33" s="28" t="s">
        <v>52</v>
      </c>
      <c r="D33" s="36">
        <v>0.15</v>
      </c>
      <c r="E33" s="26">
        <f>$E$30*D33</f>
        <v>7500</v>
      </c>
    </row>
    <row r="34" spans="1:8" x14ac:dyDescent="0.25">
      <c r="A34" s="16"/>
      <c r="B34" s="28"/>
      <c r="C34" s="28" t="s">
        <v>51</v>
      </c>
      <c r="D34" s="40">
        <v>0.25</v>
      </c>
      <c r="E34" s="30">
        <f>$E$30*D34</f>
        <v>12500</v>
      </c>
    </row>
    <row r="35" spans="1:8" x14ac:dyDescent="0.25">
      <c r="A35" s="16"/>
      <c r="B35" s="2" t="s">
        <v>30</v>
      </c>
      <c r="C35" s="41"/>
      <c r="D35" s="41"/>
      <c r="E35" s="42">
        <f>SUM(E19,E25,E30)</f>
        <v>140000</v>
      </c>
    </row>
    <row r="36" spans="1:8" x14ac:dyDescent="0.25">
      <c r="A36" s="60" t="s">
        <v>31</v>
      </c>
      <c r="B36" s="60"/>
      <c r="C36" s="39"/>
      <c r="D36" s="39"/>
      <c r="E36" s="31">
        <f>E16+E35</f>
        <v>204600</v>
      </c>
      <c r="F36" s="16"/>
      <c r="G36" s="16"/>
      <c r="H36" s="16"/>
    </row>
    <row r="37" spans="1:8" x14ac:dyDescent="0.25">
      <c r="F37" s="16"/>
      <c r="G37" s="16"/>
      <c r="H37" s="16"/>
    </row>
    <row r="38" spans="1:8" x14ac:dyDescent="0.25">
      <c r="A38" s="61" t="s">
        <v>32</v>
      </c>
      <c r="B38" s="61"/>
      <c r="F38" s="16"/>
      <c r="G38" s="16"/>
      <c r="H38" s="16"/>
    </row>
    <row r="39" spans="1:8" x14ac:dyDescent="0.25">
      <c r="A39" t="s">
        <v>90</v>
      </c>
      <c r="B39" s="64" t="s">
        <v>42</v>
      </c>
      <c r="C39" s="64"/>
      <c r="D39" s="64"/>
      <c r="E39" s="47">
        <f>ROUNDUP(350000/0.8*1.01^11,-3)</f>
        <v>489000</v>
      </c>
    </row>
    <row r="40" spans="1:8" x14ac:dyDescent="0.25">
      <c r="A40" t="s">
        <v>90</v>
      </c>
      <c r="B40" s="64" t="s">
        <v>43</v>
      </c>
      <c r="C40" s="64"/>
      <c r="D40" s="64"/>
      <c r="E40" s="7">
        <v>25000</v>
      </c>
    </row>
    <row r="41" spans="1:8" x14ac:dyDescent="0.25">
      <c r="A41" t="s">
        <v>90</v>
      </c>
      <c r="B41" s="59" t="s">
        <v>82</v>
      </c>
      <c r="C41" s="59"/>
      <c r="D41" s="59"/>
      <c r="E41" s="7">
        <v>20000</v>
      </c>
      <c r="G41" s="45"/>
    </row>
    <row r="42" spans="1:8" x14ac:dyDescent="0.25">
      <c r="A42" s="6" t="s">
        <v>90</v>
      </c>
      <c r="B42" s="62" t="s">
        <v>33</v>
      </c>
      <c r="C42" s="62"/>
      <c r="D42" s="62"/>
      <c r="E42" s="53">
        <v>20000</v>
      </c>
    </row>
    <row r="43" spans="1:8" x14ac:dyDescent="0.25">
      <c r="A43" s="60" t="s">
        <v>34</v>
      </c>
      <c r="B43" s="60"/>
      <c r="E43" s="8">
        <f>SUM(E39:E42)</f>
        <v>554000</v>
      </c>
      <c r="G43" s="4"/>
    </row>
    <row r="44" spans="1:8" x14ac:dyDescent="0.25">
      <c r="A44" s="6"/>
      <c r="B44" s="6"/>
      <c r="C44" s="6"/>
      <c r="D44" s="6"/>
      <c r="E44" s="9"/>
      <c r="F44" s="16"/>
      <c r="G44" s="4"/>
      <c r="H44" s="16"/>
    </row>
    <row r="45" spans="1:8" x14ac:dyDescent="0.25">
      <c r="A45" s="60" t="s">
        <v>35</v>
      </c>
      <c r="B45" s="60"/>
      <c r="E45" s="8">
        <f>E10+E36+E43</f>
        <v>774600</v>
      </c>
      <c r="F45" s="16"/>
      <c r="G45" s="16"/>
      <c r="H45" s="16"/>
    </row>
    <row r="46" spans="1:8" x14ac:dyDescent="0.25">
      <c r="F46" s="16"/>
      <c r="G46" s="16"/>
      <c r="H46" s="16"/>
    </row>
    <row r="47" spans="1:8" x14ac:dyDescent="0.25">
      <c r="F47" s="16"/>
      <c r="G47" s="16"/>
      <c r="H47" s="16"/>
    </row>
    <row r="51" spans="6:11" x14ac:dyDescent="0.25">
      <c r="F51" s="4"/>
      <c r="G51" s="4"/>
    </row>
    <row r="52" spans="6:11" x14ac:dyDescent="0.25">
      <c r="F52" s="4"/>
      <c r="G52" s="4"/>
      <c r="J52" s="4"/>
      <c r="K52" s="4"/>
    </row>
    <row r="53" spans="6:11" x14ac:dyDescent="0.25">
      <c r="F53" s="25"/>
      <c r="G53" s="25"/>
      <c r="H53" s="16"/>
      <c r="J53" s="4"/>
    </row>
    <row r="54" spans="6:11" x14ac:dyDescent="0.25">
      <c r="F54" s="25"/>
      <c r="G54" s="25"/>
      <c r="H54" s="16"/>
    </row>
    <row r="55" spans="6:11" x14ac:dyDescent="0.25">
      <c r="F55" s="16"/>
      <c r="G55" s="16"/>
      <c r="H55" s="16"/>
    </row>
    <row r="56" spans="6:11" x14ac:dyDescent="0.25">
      <c r="F56" s="16"/>
      <c r="G56" s="16"/>
      <c r="H56" s="16"/>
    </row>
    <row r="57" spans="6:11" x14ac:dyDescent="0.25">
      <c r="F57" s="16"/>
      <c r="G57" s="25"/>
      <c r="H57" s="16"/>
    </row>
    <row r="58" spans="6:11" x14ac:dyDescent="0.25">
      <c r="F58" s="16"/>
      <c r="G58" s="4"/>
      <c r="H58" s="16"/>
    </row>
    <row r="59" spans="6:11" x14ac:dyDescent="0.25">
      <c r="F59" s="16"/>
      <c r="G59" s="16"/>
      <c r="H59" s="16"/>
    </row>
    <row r="60" spans="6:11" x14ac:dyDescent="0.25">
      <c r="F60" s="16"/>
      <c r="G60" s="16"/>
      <c r="H60" s="16"/>
    </row>
    <row r="61" spans="6:11" x14ac:dyDescent="0.25">
      <c r="F61" s="16"/>
      <c r="G61" s="16"/>
      <c r="H61" s="16"/>
    </row>
  </sheetData>
  <sortState ref="C29:C32">
    <sortCondition ref="C29"/>
  </sortState>
  <mergeCells count="35">
    <mergeCell ref="A1:K1"/>
    <mergeCell ref="A2:K2"/>
    <mergeCell ref="A3:K3"/>
    <mergeCell ref="A4:B4"/>
    <mergeCell ref="B7:D7"/>
    <mergeCell ref="B8:D8"/>
    <mergeCell ref="B9:D9"/>
    <mergeCell ref="H7:J7"/>
    <mergeCell ref="A10:B10"/>
    <mergeCell ref="A12:B12"/>
    <mergeCell ref="B16:C16"/>
    <mergeCell ref="B13:C13"/>
    <mergeCell ref="A38:B38"/>
    <mergeCell ref="B18:C18"/>
    <mergeCell ref="B19:C19"/>
    <mergeCell ref="C15:D15"/>
    <mergeCell ref="B25:C25"/>
    <mergeCell ref="B30:C30"/>
    <mergeCell ref="A36:B36"/>
    <mergeCell ref="A43:B43"/>
    <mergeCell ref="A45:B45"/>
    <mergeCell ref="G4:H4"/>
    <mergeCell ref="G6:H6"/>
    <mergeCell ref="B42:D42"/>
    <mergeCell ref="G20:H20"/>
    <mergeCell ref="H8:J8"/>
    <mergeCell ref="H12:J12"/>
    <mergeCell ref="H13:J13"/>
    <mergeCell ref="G9:H9"/>
    <mergeCell ref="G11:H11"/>
    <mergeCell ref="G14:H14"/>
    <mergeCell ref="G16:H16"/>
    <mergeCell ref="B39:D39"/>
    <mergeCell ref="B40:D40"/>
    <mergeCell ref="B41:D41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Bal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Pickering</dc:creator>
  <cp:lastModifiedBy>jcrenshaw</cp:lastModifiedBy>
  <cp:lastPrinted>2013-01-17T18:08:39Z</cp:lastPrinted>
  <dcterms:created xsi:type="dcterms:W3CDTF">2012-12-28T01:51:41Z</dcterms:created>
  <dcterms:modified xsi:type="dcterms:W3CDTF">2015-07-29T00:33:30Z</dcterms:modified>
</cp:coreProperties>
</file>